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v\Desktop\"/>
    </mc:Choice>
  </mc:AlternateContent>
  <bookViews>
    <workbookView xWindow="0" yWindow="0" windowWidth="19200" windowHeight="5200"/>
  </bookViews>
  <sheets>
    <sheet name="Лист1" sheetId="1" r:id="rId1"/>
    <sheet name="Лист3" sheetId="3" r:id="rId2"/>
  </sheets>
  <definedNames>
    <definedName name="_xlnm.Print_Area" localSheetId="0">Лист1!$A$2:$I$68</definedName>
  </definedNames>
  <calcPr calcId="152511" refMode="R1C1"/>
</workbook>
</file>

<file path=xl/calcChain.xml><?xml version="1.0" encoding="utf-8"?>
<calcChain xmlns="http://schemas.openxmlformats.org/spreadsheetml/2006/main">
  <c r="I14" i="1" l="1"/>
  <c r="F14" i="1"/>
  <c r="C14" i="1"/>
  <c r="I56" i="1"/>
  <c r="F56" i="1"/>
  <c r="C56" i="1"/>
  <c r="I61" i="1"/>
  <c r="I62" i="1" s="1"/>
  <c r="I65" i="1" s="1"/>
  <c r="F61" i="1"/>
  <c r="C61" i="1"/>
  <c r="I59" i="1"/>
  <c r="F59" i="1"/>
  <c r="C59" i="1"/>
  <c r="F63" i="1" l="1"/>
  <c r="I63" i="1"/>
  <c r="C63" i="1"/>
  <c r="F62" i="1"/>
  <c r="C62" i="1"/>
  <c r="I64" i="1"/>
  <c r="C39" i="1"/>
  <c r="I41" i="1"/>
  <c r="I43" i="1" s="1"/>
  <c r="F41" i="1"/>
  <c r="F42" i="1" s="1"/>
  <c r="C41" i="1"/>
  <c r="C42" i="1" s="1"/>
  <c r="I18" i="1"/>
  <c r="F18" i="1"/>
  <c r="I20" i="1"/>
  <c r="I21" i="1" s="1"/>
  <c r="I15" i="1"/>
  <c r="F20" i="1"/>
  <c r="F15" i="1"/>
  <c r="C15" i="1"/>
  <c r="C18" i="1"/>
  <c r="C20" i="1"/>
  <c r="I66" i="1" l="1"/>
  <c r="I67" i="1" s="1"/>
  <c r="C45" i="1"/>
  <c r="C44" i="1"/>
  <c r="F45" i="1"/>
  <c r="F44" i="1"/>
  <c r="C65" i="1"/>
  <c r="C64" i="1"/>
  <c r="F64" i="1"/>
  <c r="F65" i="1"/>
  <c r="C22" i="1"/>
  <c r="C21" i="1"/>
  <c r="I23" i="1"/>
  <c r="I24" i="1"/>
  <c r="F22" i="1"/>
  <c r="F43" i="1"/>
  <c r="C43" i="1"/>
  <c r="I22" i="1"/>
  <c r="I42" i="1"/>
  <c r="F21" i="1"/>
  <c r="F46" i="1" l="1"/>
  <c r="F47" i="1" s="1"/>
  <c r="I45" i="1"/>
  <c r="I44" i="1"/>
  <c r="C46" i="1"/>
  <c r="C47" i="1" s="1"/>
  <c r="C66" i="1"/>
  <c r="C67" i="1" s="1"/>
  <c r="F66" i="1"/>
  <c r="F67" i="1" s="1"/>
  <c r="I25" i="1"/>
  <c r="I26" i="1" s="1"/>
  <c r="F23" i="1"/>
  <c r="F24" i="1"/>
  <c r="C23" i="1"/>
  <c r="C24" i="1"/>
  <c r="I46" i="1" l="1"/>
  <c r="I47" i="1" s="1"/>
  <c r="C25" i="1"/>
  <c r="C26" i="1" s="1"/>
  <c r="F25" i="1"/>
  <c r="F26" i="1" s="1"/>
</calcChain>
</file>

<file path=xl/sharedStrings.xml><?xml version="1.0" encoding="utf-8"?>
<sst xmlns="http://schemas.openxmlformats.org/spreadsheetml/2006/main" count="158" uniqueCount="33">
  <si>
    <t>Стоимость заготовок</t>
  </si>
  <si>
    <t>Стоимость нарезанного ключа</t>
  </si>
  <si>
    <t>кол-во кл/день</t>
  </si>
  <si>
    <t>Расходники - фрезы</t>
  </si>
  <si>
    <t>Оборот в мес</t>
  </si>
  <si>
    <t>Высокая проходимость</t>
  </si>
  <si>
    <t>Средняя проходимость</t>
  </si>
  <si>
    <t>Категория точки ( по нарезке ключей )</t>
  </si>
  <si>
    <t>Начальные инвестиции в заготовки</t>
  </si>
  <si>
    <r>
      <t xml:space="preserve">Окупаемость станка </t>
    </r>
    <r>
      <rPr>
        <b/>
        <sz val="11"/>
        <color theme="1"/>
        <rFont val="Calibri"/>
        <family val="2"/>
        <charset val="204"/>
        <scheme val="minor"/>
      </rPr>
      <t>KEYLINE Versa</t>
    </r>
    <r>
      <rPr>
        <sz val="11"/>
        <color theme="1"/>
        <rFont val="Calibri"/>
        <family val="2"/>
        <charset val="204"/>
        <scheme val="minor"/>
      </rPr>
      <t xml:space="preserve"> в месяцах</t>
    </r>
  </si>
  <si>
    <t>KEYLINE Versa</t>
  </si>
  <si>
    <t>Начальные инвестиции в доп тиски и фрезы</t>
  </si>
  <si>
    <r>
      <t xml:space="preserve">кол-во кл/мес при </t>
    </r>
    <r>
      <rPr>
        <b/>
        <sz val="12"/>
        <color theme="1"/>
        <rFont val="Calibri"/>
        <family val="2"/>
        <charset val="204"/>
        <scheme val="minor"/>
      </rPr>
      <t>25</t>
    </r>
    <r>
      <rPr>
        <sz val="11"/>
        <color theme="1"/>
        <rFont val="Calibri"/>
        <family val="2"/>
        <charset val="204"/>
        <scheme val="minor"/>
      </rPr>
      <t xml:space="preserve"> раб.днях</t>
    </r>
  </si>
  <si>
    <t>Доход оператора / мес</t>
  </si>
  <si>
    <t>Грязн доход / мес</t>
  </si>
  <si>
    <t>Низкая проходимость</t>
  </si>
  <si>
    <t>РУБ</t>
  </si>
  <si>
    <t>KEYLINE Sigma Pro</t>
  </si>
  <si>
    <r>
      <t xml:space="preserve">Окупаемость станка </t>
    </r>
    <r>
      <rPr>
        <b/>
        <sz val="11"/>
        <color theme="1"/>
        <rFont val="Calibri"/>
        <family val="2"/>
        <charset val="204"/>
        <scheme val="minor"/>
      </rPr>
      <t>KEYLINE Sigma Pro</t>
    </r>
    <r>
      <rPr>
        <sz val="11"/>
        <color theme="1"/>
        <rFont val="Calibri"/>
        <family val="2"/>
        <charset val="204"/>
        <scheme val="minor"/>
      </rPr>
      <t xml:space="preserve"> в месяцах</t>
    </r>
  </si>
  <si>
    <t>электронный станок для плоских ( перфо ) ключей</t>
  </si>
  <si>
    <t>электронный станок для сувальдных ключей</t>
  </si>
  <si>
    <t>Цена станка ( модель BI 992 )</t>
  </si>
  <si>
    <t>Чист доход / мес</t>
  </si>
  <si>
    <t>1.</t>
  </si>
  <si>
    <t>2.</t>
  </si>
  <si>
    <t>Цена станка ( модель BI-SIGMA-IC-BS )</t>
  </si>
  <si>
    <r>
      <rPr>
        <b/>
        <u/>
        <sz val="11"/>
        <color theme="1"/>
        <rFont val="Calibri"/>
        <family val="2"/>
        <charset val="204"/>
        <scheme val="minor"/>
      </rPr>
      <t>Средняя</t>
    </r>
    <r>
      <rPr>
        <sz val="11"/>
        <color theme="1"/>
        <rFont val="Calibri"/>
        <family val="2"/>
        <charset val="204"/>
        <scheme val="minor"/>
      </rPr>
      <t xml:space="preserve"> стоимость заготовок</t>
    </r>
  </si>
  <si>
    <t>Налог на прибыль ( для ИП - 6% )</t>
  </si>
  <si>
    <t>KEYLINE Ninja</t>
  </si>
  <si>
    <t>электронный станок для английских ключей</t>
  </si>
  <si>
    <t>Цена станка ( модель Ninja BI995-EU-IC-BS )</t>
  </si>
  <si>
    <r>
      <t xml:space="preserve">на примере станков </t>
    </r>
    <r>
      <rPr>
        <b/>
        <sz val="16"/>
        <color rgb="FFFF0000"/>
        <rFont val="Calibri"/>
        <family val="2"/>
        <charset val="204"/>
        <scheme val="minor"/>
      </rPr>
      <t>Versa</t>
    </r>
    <r>
      <rPr>
        <sz val="16"/>
        <color theme="1"/>
        <rFont val="Calibri"/>
        <family val="2"/>
        <charset val="204"/>
        <scheme val="minor"/>
      </rPr>
      <t xml:space="preserve"> , </t>
    </r>
    <r>
      <rPr>
        <b/>
        <sz val="16"/>
        <color rgb="FFFF0000"/>
        <rFont val="Calibri"/>
        <family val="2"/>
        <charset val="204"/>
        <scheme val="minor"/>
      </rPr>
      <t>Sigma Pro</t>
    </r>
    <r>
      <rPr>
        <sz val="16"/>
        <color theme="1"/>
        <rFont val="Calibri"/>
        <family val="2"/>
        <charset val="204"/>
        <scheme val="minor"/>
      </rPr>
      <t xml:space="preserve"> и </t>
    </r>
    <r>
      <rPr>
        <b/>
        <sz val="16"/>
        <color rgb="FFFF0000"/>
        <rFont val="Calibri"/>
        <family val="2"/>
        <charset val="204"/>
        <scheme val="minor"/>
      </rPr>
      <t>Ninja</t>
    </r>
  </si>
  <si>
    <t>Окупаемость станков KEYLINE на существующих площадях ( без арендной платы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</si>
</sst>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Alignment="1">
      <alignment wrapText="1"/>
    </xf>
    <xf numFmtId="164" fontId="3" fillId="0" borderId="0" xfId="0" applyNumberFormat="1" applyFont="1" applyFill="1"/>
    <xf numFmtId="0" fontId="0" fillId="0" borderId="0" xfId="0" applyFill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6" fillId="0" borderId="1" xfId="0" applyFont="1" applyBorder="1"/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wrapText="1"/>
    </xf>
    <xf numFmtId="164" fontId="3" fillId="3" borderId="2" xfId="0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3" fillId="3" borderId="6" xfId="1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4" fillId="0" borderId="5" xfId="0" applyFont="1" applyBorder="1"/>
    <xf numFmtId="165" fontId="4" fillId="0" borderId="6" xfId="1" applyNumberFormat="1" applyFont="1" applyBorder="1" applyAlignment="1">
      <alignment horizontal="center"/>
    </xf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6" fillId="2" borderId="0" xfId="0" applyFont="1" applyFill="1" applyAlignment="1">
      <alignment vertical="top"/>
    </xf>
    <xf numFmtId="0" fontId="2" fillId="0" borderId="2" xfId="0" applyFont="1" applyBorder="1" applyAlignment="1">
      <alignment horizontal="center"/>
    </xf>
    <xf numFmtId="0" fontId="8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542678</xdr:colOff>
      <xdr:row>4</xdr:row>
      <xdr:rowOff>249464</xdr:rowOff>
    </xdr:from>
    <xdr:to>
      <xdr:col>4</xdr:col>
      <xdr:colOff>1981680</xdr:colOff>
      <xdr:row>9</xdr:row>
      <xdr:rowOff>543380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0803" y="986518"/>
          <a:ext cx="1439002" cy="13598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2190752</xdr:colOff>
      <xdr:row>6</xdr:row>
      <xdr:rowOff>11786</xdr:rowOff>
    </xdr:from>
    <xdr:to>
      <xdr:col>5</xdr:col>
      <xdr:colOff>128513</xdr:colOff>
      <xdr:row>9</xdr:row>
      <xdr:rowOff>468085</xdr:rowOff>
    </xdr:to>
    <xdr:pic>
      <xdr:nvPicPr>
        <xdr:cNvPr id="3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8877" y="1293125"/>
          <a:ext cx="564696" cy="9779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252186</xdr:colOff>
      <xdr:row>6</xdr:row>
      <xdr:rowOff>90590</xdr:rowOff>
    </xdr:from>
    <xdr:to>
      <xdr:col>7</xdr:col>
      <xdr:colOff>684137</xdr:colOff>
      <xdr:row>9</xdr:row>
      <xdr:rowOff>463009</xdr:rowOff>
    </xdr:to>
    <xdr:pic>
      <xdr:nvPicPr>
        <xdr:cNvPr id="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03079" y="1371929"/>
          <a:ext cx="1550760" cy="8940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571954</xdr:colOff>
      <xdr:row>26</xdr:row>
      <xdr:rowOff>217670</xdr:rowOff>
    </xdr:from>
    <xdr:to>
      <xdr:col>4</xdr:col>
      <xdr:colOff>2233839</xdr:colOff>
      <xdr:row>30</xdr:row>
      <xdr:rowOff>511355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90079" y="6227491"/>
          <a:ext cx="1661885" cy="16090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2031337</xdr:colOff>
      <xdr:row>27</xdr:row>
      <xdr:rowOff>76655</xdr:rowOff>
    </xdr:from>
    <xdr:to>
      <xdr:col>7</xdr:col>
      <xdr:colOff>2583088</xdr:colOff>
      <xdr:row>30</xdr:row>
      <xdr:rowOff>309336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057408" y="6528709"/>
          <a:ext cx="551751" cy="11058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2691640</xdr:colOff>
      <xdr:row>27</xdr:row>
      <xdr:rowOff>182790</xdr:rowOff>
    </xdr:from>
    <xdr:to>
      <xdr:col>8</xdr:col>
      <xdr:colOff>369187</xdr:colOff>
      <xdr:row>30</xdr:row>
      <xdr:rowOff>136980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17711" y="6634844"/>
          <a:ext cx="398976" cy="8273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563336</xdr:colOff>
      <xdr:row>47</xdr:row>
      <xdr:rowOff>83911</xdr:rowOff>
    </xdr:from>
    <xdr:to>
      <xdr:col>4</xdr:col>
      <xdr:colOff>2437946</xdr:colOff>
      <xdr:row>50</xdr:row>
      <xdr:rowOff>709386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81461" y="11615965"/>
          <a:ext cx="1874610" cy="12491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2514600</xdr:colOff>
      <xdr:row>48</xdr:row>
      <xdr:rowOff>114300</xdr:rowOff>
    </xdr:from>
    <xdr:to>
      <xdr:col>5</xdr:col>
      <xdr:colOff>223956</xdr:colOff>
      <xdr:row>50</xdr:row>
      <xdr:rowOff>441165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77125" y="10258425"/>
          <a:ext cx="337198" cy="74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213373</xdr:colOff>
      <xdr:row>48</xdr:row>
      <xdr:rowOff>95250</xdr:rowOff>
    </xdr:from>
    <xdr:to>
      <xdr:col>5</xdr:col>
      <xdr:colOff>584848</xdr:colOff>
      <xdr:row>50</xdr:row>
      <xdr:rowOff>377825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09573" y="10239375"/>
          <a:ext cx="371475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535107</xdr:colOff>
      <xdr:row>48</xdr:row>
      <xdr:rowOff>104775</xdr:rowOff>
    </xdr:from>
    <xdr:to>
      <xdr:col>6</xdr:col>
      <xdr:colOff>22117</xdr:colOff>
      <xdr:row>50</xdr:row>
      <xdr:rowOff>387349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31307" y="10248900"/>
          <a:ext cx="402166" cy="704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175273</xdr:colOff>
      <xdr:row>48</xdr:row>
      <xdr:rowOff>104775</xdr:rowOff>
    </xdr:from>
    <xdr:to>
      <xdr:col>7</xdr:col>
      <xdr:colOff>356249</xdr:colOff>
      <xdr:row>50</xdr:row>
      <xdr:rowOff>406400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642998" y="10248900"/>
          <a:ext cx="381000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360894</xdr:colOff>
      <xdr:row>48</xdr:row>
      <xdr:rowOff>104775</xdr:rowOff>
    </xdr:from>
    <xdr:to>
      <xdr:col>7</xdr:col>
      <xdr:colOff>737248</xdr:colOff>
      <xdr:row>50</xdr:row>
      <xdr:rowOff>406400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028644" y="10248900"/>
          <a:ext cx="376354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730816</xdr:colOff>
      <xdr:row>48</xdr:row>
      <xdr:rowOff>114299</xdr:rowOff>
    </xdr:from>
    <xdr:to>
      <xdr:col>7</xdr:col>
      <xdr:colOff>1042047</xdr:colOff>
      <xdr:row>50</xdr:row>
      <xdr:rowOff>406399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398566" y="10258424"/>
          <a:ext cx="311231" cy="714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1040680</xdr:colOff>
      <xdr:row>48</xdr:row>
      <xdr:rowOff>104775</xdr:rowOff>
    </xdr:from>
    <xdr:to>
      <xdr:col>7</xdr:col>
      <xdr:colOff>1389508</xdr:colOff>
      <xdr:row>50</xdr:row>
      <xdr:rowOff>406400</xdr:rowOff>
    </xdr:to>
    <xdr:pic>
      <xdr:nvPicPr>
        <xdr:cNvPr id="1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708430" y="10248900"/>
          <a:ext cx="348828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2517320</xdr:colOff>
      <xdr:row>27</xdr:row>
      <xdr:rowOff>15328</xdr:rowOff>
    </xdr:from>
    <xdr:to>
      <xdr:col>7</xdr:col>
      <xdr:colOff>1731130</xdr:colOff>
      <xdr:row>30</xdr:row>
      <xdr:rowOff>389618</xdr:rowOff>
    </xdr:to>
    <xdr:pic>
      <xdr:nvPicPr>
        <xdr:cNvPr id="18" name="Рисунок 17" descr="Без имени-3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835445" y="6467382"/>
          <a:ext cx="2959554" cy="124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7"/>
  <sheetViews>
    <sheetView tabSelected="1" zoomScale="84" zoomScaleNormal="84" workbookViewId="0">
      <selection activeCell="J17" sqref="J17"/>
    </sheetView>
  </sheetViews>
  <sheetFormatPr defaultRowHeight="14.25" x14ac:dyDescent="0.65"/>
  <cols>
    <col min="1" max="1" width="21" customWidth="1"/>
    <col min="2" max="2" width="41.40625" customWidth="1"/>
    <col min="3" max="3" width="13.26953125" bestFit="1" customWidth="1"/>
    <col min="4" max="4" width="4" customWidth="1"/>
    <col min="5" max="5" width="39.5" customWidth="1"/>
    <col min="6" max="6" width="13.58984375" customWidth="1"/>
    <col min="7" max="7" width="3" customWidth="1"/>
    <col min="8" max="8" width="40.86328125" customWidth="1"/>
    <col min="9" max="9" width="13.40625" customWidth="1"/>
    <col min="10" max="10" width="11.26953125" bestFit="1" customWidth="1"/>
  </cols>
  <sheetData>
    <row r="3" spans="1:9" ht="6" customHeight="1" x14ac:dyDescent="0.65"/>
    <row r="4" spans="1:9" ht="20.5" x14ac:dyDescent="0.9">
      <c r="B4" s="5" t="s">
        <v>32</v>
      </c>
      <c r="C4" s="6"/>
      <c r="D4" s="6"/>
      <c r="E4" s="6"/>
    </row>
    <row r="5" spans="1:9" ht="20.5" x14ac:dyDescent="0.9">
      <c r="B5" s="6" t="s">
        <v>31</v>
      </c>
      <c r="C5" s="6"/>
      <c r="D5" s="6"/>
      <c r="E5" s="6"/>
    </row>
    <row r="6" spans="1:9" ht="20.5" x14ac:dyDescent="0.9">
      <c r="B6" s="6"/>
      <c r="C6" s="6"/>
      <c r="D6" s="6"/>
      <c r="E6" s="6"/>
    </row>
    <row r="8" spans="1:9" ht="6.75" customHeight="1" x14ac:dyDescent="0.65"/>
    <row r="9" spans="1:9" ht="18" x14ac:dyDescent="0.8">
      <c r="A9" s="4" t="s">
        <v>23</v>
      </c>
      <c r="B9" s="8" t="s">
        <v>10</v>
      </c>
      <c r="C9" s="9"/>
    </row>
    <row r="10" spans="1:9" ht="47.25" customHeight="1" thickBot="1" x14ac:dyDescent="0.85">
      <c r="B10" s="24" t="s">
        <v>19</v>
      </c>
      <c r="C10" s="9"/>
    </row>
    <row r="11" spans="1:9" ht="50.25" customHeight="1" thickBot="1" x14ac:dyDescent="0.85">
      <c r="A11" s="7" t="s">
        <v>7</v>
      </c>
      <c r="B11" s="10" t="s">
        <v>5</v>
      </c>
      <c r="C11" s="25" t="s">
        <v>16</v>
      </c>
      <c r="E11" s="10" t="s">
        <v>6</v>
      </c>
      <c r="F11" s="25" t="s">
        <v>16</v>
      </c>
      <c r="H11" s="10" t="s">
        <v>15</v>
      </c>
      <c r="I11" s="25" t="s">
        <v>16</v>
      </c>
    </row>
    <row r="12" spans="1:9" ht="0.75" customHeight="1" x14ac:dyDescent="0.65">
      <c r="B12" s="14"/>
      <c r="C12" s="15"/>
      <c r="E12" s="14"/>
      <c r="F12" s="15"/>
      <c r="H12" s="14"/>
      <c r="I12" s="15"/>
    </row>
    <row r="13" spans="1:9" ht="15.5" x14ac:dyDescent="0.65">
      <c r="B13" s="16" t="s">
        <v>21</v>
      </c>
      <c r="C13" s="17">
        <v>654885</v>
      </c>
      <c r="E13" s="16" t="s">
        <v>21</v>
      </c>
      <c r="F13" s="17">
        <v>654885</v>
      </c>
      <c r="H13" s="16" t="s">
        <v>21</v>
      </c>
      <c r="I13" s="17">
        <v>654885</v>
      </c>
    </row>
    <row r="14" spans="1:9" x14ac:dyDescent="0.65">
      <c r="B14" s="16" t="s">
        <v>8</v>
      </c>
      <c r="C14" s="18">
        <f>100*10*C16</f>
        <v>25000</v>
      </c>
      <c r="E14" s="16" t="s">
        <v>8</v>
      </c>
      <c r="F14" s="18">
        <f>100*10*F16</f>
        <v>25000</v>
      </c>
      <c r="H14" s="16" t="s">
        <v>8</v>
      </c>
      <c r="I14" s="18">
        <f>100*10*I16</f>
        <v>25000</v>
      </c>
    </row>
    <row r="15" spans="1:9" x14ac:dyDescent="0.65">
      <c r="B15" s="16" t="s">
        <v>11</v>
      </c>
      <c r="C15" s="18">
        <f>4*20000</f>
        <v>80000</v>
      </c>
      <c r="E15" s="16" t="s">
        <v>11</v>
      </c>
      <c r="F15" s="18">
        <f>4*20000</f>
        <v>80000</v>
      </c>
      <c r="H15" s="16" t="s">
        <v>11</v>
      </c>
      <c r="I15" s="18">
        <f>4*20000</f>
        <v>80000</v>
      </c>
    </row>
    <row r="16" spans="1:9" ht="15.5" x14ac:dyDescent="0.7">
      <c r="B16" s="16" t="s">
        <v>26</v>
      </c>
      <c r="C16" s="19">
        <v>25</v>
      </c>
      <c r="E16" s="16" t="s">
        <v>0</v>
      </c>
      <c r="F16" s="19">
        <v>25</v>
      </c>
      <c r="H16" s="16" t="s">
        <v>0</v>
      </c>
      <c r="I16" s="19">
        <v>25</v>
      </c>
    </row>
    <row r="17" spans="1:9" ht="15.5" x14ac:dyDescent="0.7">
      <c r="B17" s="16" t="s">
        <v>1</v>
      </c>
      <c r="C17" s="19">
        <v>350</v>
      </c>
      <c r="E17" s="16" t="s">
        <v>1</v>
      </c>
      <c r="F17" s="19">
        <v>350</v>
      </c>
      <c r="H17" s="16" t="s">
        <v>1</v>
      </c>
      <c r="I17" s="19">
        <v>350</v>
      </c>
    </row>
    <row r="18" spans="1:9" x14ac:dyDescent="0.65">
      <c r="B18" s="16" t="s">
        <v>3</v>
      </c>
      <c r="C18" s="18">
        <f>1*3500</f>
        <v>3500</v>
      </c>
      <c r="E18" s="16" t="s">
        <v>3</v>
      </c>
      <c r="F18" s="18">
        <f>0.5*3500</f>
        <v>1750</v>
      </c>
      <c r="H18" s="16" t="s">
        <v>3</v>
      </c>
      <c r="I18" s="18">
        <f>0.25*3500</f>
        <v>875</v>
      </c>
    </row>
    <row r="19" spans="1:9" ht="15.5" x14ac:dyDescent="0.7">
      <c r="B19" s="16" t="s">
        <v>2</v>
      </c>
      <c r="C19" s="19">
        <v>30</v>
      </c>
      <c r="E19" s="16" t="s">
        <v>2</v>
      </c>
      <c r="F19" s="19">
        <v>15</v>
      </c>
      <c r="H19" s="16" t="s">
        <v>2</v>
      </c>
      <c r="I19" s="19">
        <v>10</v>
      </c>
    </row>
    <row r="20" spans="1:9" ht="15.5" x14ac:dyDescent="0.7">
      <c r="B20" s="16" t="s">
        <v>12</v>
      </c>
      <c r="C20" s="19">
        <f>C19*25</f>
        <v>750</v>
      </c>
      <c r="E20" s="16" t="s">
        <v>12</v>
      </c>
      <c r="F20" s="19">
        <f>F19*25</f>
        <v>375</v>
      </c>
      <c r="H20" s="16" t="s">
        <v>12</v>
      </c>
      <c r="I20" s="19">
        <f>I19*25</f>
        <v>250</v>
      </c>
    </row>
    <row r="21" spans="1:9" x14ac:dyDescent="0.65">
      <c r="B21" s="16" t="s">
        <v>4</v>
      </c>
      <c r="C21" s="18">
        <f>C20*C17</f>
        <v>262500</v>
      </c>
      <c r="E21" s="16" t="s">
        <v>4</v>
      </c>
      <c r="F21" s="18">
        <f>F20*F17</f>
        <v>131250</v>
      </c>
      <c r="H21" s="16" t="s">
        <v>4</v>
      </c>
      <c r="I21" s="18">
        <f>I20*I17</f>
        <v>87500</v>
      </c>
    </row>
    <row r="22" spans="1:9" x14ac:dyDescent="0.65">
      <c r="B22" s="16" t="s">
        <v>14</v>
      </c>
      <c r="C22" s="18">
        <f>C20*(C17-C16)-C18</f>
        <v>240250</v>
      </c>
      <c r="E22" s="16" t="s">
        <v>14</v>
      </c>
      <c r="F22" s="18">
        <f>F20*(F17-F16)-F18</f>
        <v>120125</v>
      </c>
      <c r="H22" s="16" t="s">
        <v>14</v>
      </c>
      <c r="I22" s="18">
        <f>I20*(I17-I16)-I18</f>
        <v>80375</v>
      </c>
    </row>
    <row r="23" spans="1:9" x14ac:dyDescent="0.65">
      <c r="B23" s="20" t="s">
        <v>13</v>
      </c>
      <c r="C23" s="21">
        <f>-C21*0.2</f>
        <v>-52500</v>
      </c>
      <c r="E23" s="20" t="s">
        <v>13</v>
      </c>
      <c r="F23" s="21">
        <f>-F21*0.2</f>
        <v>-26250</v>
      </c>
      <c r="H23" s="20" t="s">
        <v>13</v>
      </c>
      <c r="I23" s="21">
        <f>-I21*0.2</f>
        <v>-17500</v>
      </c>
    </row>
    <row r="24" spans="1:9" x14ac:dyDescent="0.65">
      <c r="B24" s="20" t="s">
        <v>27</v>
      </c>
      <c r="C24" s="21">
        <f>-C21*0.06</f>
        <v>-15750</v>
      </c>
      <c r="E24" s="20" t="s">
        <v>27</v>
      </c>
      <c r="F24" s="21">
        <f>-F21*0.06</f>
        <v>-7875</v>
      </c>
      <c r="H24" s="20" t="s">
        <v>27</v>
      </c>
      <c r="I24" s="21">
        <f>-I21*0.06</f>
        <v>-5250</v>
      </c>
    </row>
    <row r="25" spans="1:9" ht="14.5" thickBot="1" x14ac:dyDescent="0.7">
      <c r="B25" s="22" t="s">
        <v>22</v>
      </c>
      <c r="C25" s="23">
        <f>C22+C23-C18+C24</f>
        <v>168500</v>
      </c>
      <c r="E25" s="22" t="s">
        <v>22</v>
      </c>
      <c r="F25" s="23">
        <f>F22+F23-F18+F24</f>
        <v>84250</v>
      </c>
      <c r="H25" s="22" t="s">
        <v>22</v>
      </c>
      <c r="I25" s="23">
        <f>I22+I23-I18+I24</f>
        <v>56750</v>
      </c>
    </row>
    <row r="26" spans="1:9" ht="15.75" thickBot="1" x14ac:dyDescent="0.75">
      <c r="B26" s="12" t="s">
        <v>9</v>
      </c>
      <c r="C26" s="13">
        <f>(C13+C14+C15)/C25</f>
        <v>4.5097032640949557</v>
      </c>
      <c r="E26" s="12" t="s">
        <v>9</v>
      </c>
      <c r="F26" s="13">
        <f>(F13+F14+F15)/F25</f>
        <v>9.0194065281899114</v>
      </c>
      <c r="H26" s="12" t="s">
        <v>9</v>
      </c>
      <c r="I26" s="13">
        <f>(I13+I14+I15)/I25</f>
        <v>13.390044052863436</v>
      </c>
    </row>
    <row r="27" spans="1:9" ht="34.5" customHeight="1" x14ac:dyDescent="0.7">
      <c r="B27" s="1"/>
      <c r="C27" s="2"/>
      <c r="D27" s="3"/>
      <c r="E27" s="1"/>
      <c r="F27" s="2"/>
      <c r="G27" s="3"/>
      <c r="H27" s="1"/>
      <c r="I27" s="2"/>
    </row>
    <row r="28" spans="1:9" ht="34.5" customHeight="1" x14ac:dyDescent="0.7">
      <c r="B28" s="1"/>
      <c r="C28" s="2"/>
      <c r="D28" s="3"/>
      <c r="E28" s="1"/>
      <c r="F28" s="2"/>
      <c r="G28" s="3"/>
      <c r="H28" s="1"/>
      <c r="I28" s="2"/>
    </row>
    <row r="30" spans="1:9" ht="18" x14ac:dyDescent="0.8">
      <c r="A30" s="4" t="s">
        <v>24</v>
      </c>
      <c r="B30" s="8" t="s">
        <v>17</v>
      </c>
      <c r="C30" s="9"/>
    </row>
    <row r="31" spans="1:9" ht="49.5" customHeight="1" thickBot="1" x14ac:dyDescent="0.85">
      <c r="B31" s="24" t="s">
        <v>20</v>
      </c>
      <c r="C31" s="9"/>
    </row>
    <row r="32" spans="1:9" ht="51" customHeight="1" thickBot="1" x14ac:dyDescent="0.95">
      <c r="A32" s="7" t="s">
        <v>7</v>
      </c>
      <c r="B32" s="10" t="s">
        <v>5</v>
      </c>
      <c r="C32" s="11" t="s">
        <v>16</v>
      </c>
      <c r="E32" s="10" t="s">
        <v>6</v>
      </c>
      <c r="F32" s="11" t="s">
        <v>16</v>
      </c>
      <c r="H32" s="26" t="s">
        <v>15</v>
      </c>
      <c r="I32" s="11" t="s">
        <v>16</v>
      </c>
    </row>
    <row r="33" spans="2:9" x14ac:dyDescent="0.65">
      <c r="B33" s="14"/>
      <c r="C33" s="15"/>
      <c r="E33" s="14"/>
      <c r="F33" s="15"/>
      <c r="H33" s="14"/>
      <c r="I33" s="15"/>
    </row>
    <row r="34" spans="2:9" ht="15.5" x14ac:dyDescent="0.65">
      <c r="B34" s="16" t="s">
        <v>25</v>
      </c>
      <c r="C34" s="17">
        <v>1590732</v>
      </c>
      <c r="E34" s="16" t="s">
        <v>25</v>
      </c>
      <c r="F34" s="17">
        <v>1590732</v>
      </c>
      <c r="H34" s="16" t="s">
        <v>25</v>
      </c>
      <c r="I34" s="17">
        <v>1590732</v>
      </c>
    </row>
    <row r="35" spans="2:9" x14ac:dyDescent="0.65">
      <c r="B35" s="16" t="s">
        <v>8</v>
      </c>
      <c r="C35" s="18">
        <v>100000</v>
      </c>
      <c r="E35" s="16" t="s">
        <v>8</v>
      </c>
      <c r="F35" s="18">
        <v>100000</v>
      </c>
      <c r="H35" s="16" t="s">
        <v>8</v>
      </c>
      <c r="I35" s="18">
        <v>100000</v>
      </c>
    </row>
    <row r="36" spans="2:9" x14ac:dyDescent="0.65">
      <c r="B36" s="16" t="s">
        <v>11</v>
      </c>
      <c r="C36" s="18">
        <v>50000</v>
      </c>
      <c r="E36" s="16" t="s">
        <v>11</v>
      </c>
      <c r="F36" s="18">
        <v>50000</v>
      </c>
      <c r="H36" s="16" t="s">
        <v>11</v>
      </c>
      <c r="I36" s="18">
        <v>50000</v>
      </c>
    </row>
    <row r="37" spans="2:9" x14ac:dyDescent="0.65">
      <c r="B37" s="16" t="s">
        <v>0</v>
      </c>
      <c r="C37" s="18">
        <v>40</v>
      </c>
      <c r="E37" s="16" t="s">
        <v>0</v>
      </c>
      <c r="F37" s="18">
        <v>40</v>
      </c>
      <c r="H37" s="16" t="s">
        <v>0</v>
      </c>
      <c r="I37" s="18">
        <v>40</v>
      </c>
    </row>
    <row r="38" spans="2:9" x14ac:dyDescent="0.65">
      <c r="B38" s="16" t="s">
        <v>1</v>
      </c>
      <c r="C38" s="18">
        <v>700</v>
      </c>
      <c r="E38" s="16" t="s">
        <v>1</v>
      </c>
      <c r="F38" s="18">
        <v>700</v>
      </c>
      <c r="H38" s="16" t="s">
        <v>1</v>
      </c>
      <c r="I38" s="18">
        <v>700</v>
      </c>
    </row>
    <row r="39" spans="2:9" x14ac:dyDescent="0.65">
      <c r="B39" s="16" t="s">
        <v>3</v>
      </c>
      <c r="C39" s="18">
        <f>0.5*3500</f>
        <v>1750</v>
      </c>
      <c r="E39" s="16" t="s">
        <v>3</v>
      </c>
      <c r="F39" s="18">
        <v>1750</v>
      </c>
      <c r="H39" s="16" t="s">
        <v>3</v>
      </c>
      <c r="I39" s="18">
        <v>1750</v>
      </c>
    </row>
    <row r="40" spans="2:9" ht="15.5" x14ac:dyDescent="0.7">
      <c r="B40" s="16" t="s">
        <v>2</v>
      </c>
      <c r="C40" s="19">
        <v>25</v>
      </c>
      <c r="E40" s="16" t="s">
        <v>2</v>
      </c>
      <c r="F40" s="19">
        <v>15</v>
      </c>
      <c r="H40" s="16" t="s">
        <v>2</v>
      </c>
      <c r="I40" s="19">
        <v>10</v>
      </c>
    </row>
    <row r="41" spans="2:9" ht="15.5" x14ac:dyDescent="0.7">
      <c r="B41" s="16" t="s">
        <v>12</v>
      </c>
      <c r="C41" s="19">
        <f>C40*25</f>
        <v>625</v>
      </c>
      <c r="E41" s="16" t="s">
        <v>12</v>
      </c>
      <c r="F41" s="19">
        <f>F40*25</f>
        <v>375</v>
      </c>
      <c r="H41" s="16" t="s">
        <v>12</v>
      </c>
      <c r="I41" s="19">
        <f>I40*25</f>
        <v>250</v>
      </c>
    </row>
    <row r="42" spans="2:9" x14ac:dyDescent="0.65">
      <c r="B42" s="16" t="s">
        <v>4</v>
      </c>
      <c r="C42" s="18">
        <f>C41*C38</f>
        <v>437500</v>
      </c>
      <c r="E42" s="16" t="s">
        <v>4</v>
      </c>
      <c r="F42" s="18">
        <f>F41*F38</f>
        <v>262500</v>
      </c>
      <c r="H42" s="16" t="s">
        <v>4</v>
      </c>
      <c r="I42" s="18">
        <f>I41*I38</f>
        <v>175000</v>
      </c>
    </row>
    <row r="43" spans="2:9" x14ac:dyDescent="0.65">
      <c r="B43" s="16" t="s">
        <v>14</v>
      </c>
      <c r="C43" s="18">
        <f>C41*(C38-C37)-C39</f>
        <v>410750</v>
      </c>
      <c r="E43" s="16" t="s">
        <v>14</v>
      </c>
      <c r="F43" s="18">
        <f>F41*(F38-F37)-F39</f>
        <v>245750</v>
      </c>
      <c r="H43" s="16" t="s">
        <v>14</v>
      </c>
      <c r="I43" s="18">
        <f>I41*(I38-I37)-I39</f>
        <v>163250</v>
      </c>
    </row>
    <row r="44" spans="2:9" x14ac:dyDescent="0.65">
      <c r="B44" s="20" t="s">
        <v>13</v>
      </c>
      <c r="C44" s="21">
        <f>-C42*0.2</f>
        <v>-87500</v>
      </c>
      <c r="E44" s="20" t="s">
        <v>13</v>
      </c>
      <c r="F44" s="21">
        <f>-F42*0.2</f>
        <v>-52500</v>
      </c>
      <c r="H44" s="20" t="s">
        <v>13</v>
      </c>
      <c r="I44" s="21">
        <f>-I42*0.2</f>
        <v>-35000</v>
      </c>
    </row>
    <row r="45" spans="2:9" x14ac:dyDescent="0.65">
      <c r="B45" s="20" t="s">
        <v>27</v>
      </c>
      <c r="C45" s="21">
        <f>-C42*0.06</f>
        <v>-26250</v>
      </c>
      <c r="E45" s="20" t="s">
        <v>27</v>
      </c>
      <c r="F45" s="21">
        <f>-F42*0.06</f>
        <v>-15750</v>
      </c>
      <c r="H45" s="20" t="s">
        <v>27</v>
      </c>
      <c r="I45" s="21">
        <f>-I42*0.06</f>
        <v>-10500</v>
      </c>
    </row>
    <row r="46" spans="2:9" ht="14.5" thickBot="1" x14ac:dyDescent="0.7">
      <c r="B46" s="22" t="s">
        <v>22</v>
      </c>
      <c r="C46" s="23">
        <f>C43+C44-C39+C45</f>
        <v>295250</v>
      </c>
      <c r="E46" s="22" t="s">
        <v>22</v>
      </c>
      <c r="F46" s="23">
        <f>F43+F44-F39+F45</f>
        <v>175750</v>
      </c>
      <c r="H46" s="22" t="s">
        <v>22</v>
      </c>
      <c r="I46" s="23">
        <f>I43+I44-I39+I45</f>
        <v>116000</v>
      </c>
    </row>
    <row r="47" spans="2:9" ht="29" thickBot="1" x14ac:dyDescent="0.75">
      <c r="B47" s="12" t="s">
        <v>18</v>
      </c>
      <c r="C47" s="13">
        <f>(C34+C35+C36)/C46</f>
        <v>5.8957900084674009</v>
      </c>
      <c r="E47" s="12" t="s">
        <v>18</v>
      </c>
      <c r="F47" s="13">
        <f>(F34+F35+F36)/F46</f>
        <v>9.904591749644382</v>
      </c>
      <c r="H47" s="12" t="s">
        <v>18</v>
      </c>
      <c r="I47" s="13">
        <f>(I34+I35+I36)/I46</f>
        <v>15.006310344827586</v>
      </c>
    </row>
    <row r="50" spans="1:9" ht="18" x14ac:dyDescent="0.8">
      <c r="A50" s="4" t="s">
        <v>24</v>
      </c>
      <c r="B50" s="8" t="s">
        <v>28</v>
      </c>
      <c r="C50" s="9"/>
    </row>
    <row r="51" spans="1:9" ht="60.75" customHeight="1" thickBot="1" x14ac:dyDescent="0.85">
      <c r="B51" s="24" t="s">
        <v>29</v>
      </c>
      <c r="C51" s="9"/>
    </row>
    <row r="52" spans="1:9" ht="60" customHeight="1" thickBot="1" x14ac:dyDescent="0.85">
      <c r="A52" s="7" t="s">
        <v>7</v>
      </c>
      <c r="B52" s="10" t="s">
        <v>5</v>
      </c>
      <c r="C52" s="11" t="s">
        <v>16</v>
      </c>
      <c r="E52" s="10" t="s">
        <v>6</v>
      </c>
      <c r="F52" s="11" t="s">
        <v>16</v>
      </c>
      <c r="H52" s="10" t="s">
        <v>15</v>
      </c>
      <c r="I52" s="11" t="s">
        <v>16</v>
      </c>
    </row>
    <row r="53" spans="1:9" x14ac:dyDescent="0.65">
      <c r="B53" s="14"/>
      <c r="C53" s="15"/>
      <c r="E53" s="14"/>
      <c r="F53" s="15"/>
      <c r="H53" s="14"/>
      <c r="I53" s="15"/>
    </row>
    <row r="54" spans="1:9" ht="15.5" x14ac:dyDescent="0.65">
      <c r="B54" s="16" t="s">
        <v>30</v>
      </c>
      <c r="C54" s="17">
        <v>693295</v>
      </c>
      <c r="E54" s="16" t="s">
        <v>30</v>
      </c>
      <c r="F54" s="17">
        <v>693295</v>
      </c>
      <c r="H54" s="16" t="s">
        <v>30</v>
      </c>
      <c r="I54" s="17">
        <v>693295</v>
      </c>
    </row>
    <row r="55" spans="1:9" x14ac:dyDescent="0.65">
      <c r="B55" s="16" t="s">
        <v>8</v>
      </c>
      <c r="C55" s="18">
        <v>60000</v>
      </c>
      <c r="E55" s="16" t="s">
        <v>8</v>
      </c>
      <c r="F55" s="18">
        <v>60000</v>
      </c>
      <c r="H55" s="16" t="s">
        <v>8</v>
      </c>
      <c r="I55" s="18">
        <v>60000</v>
      </c>
    </row>
    <row r="56" spans="1:9" x14ac:dyDescent="0.65">
      <c r="B56" s="16" t="s">
        <v>11</v>
      </c>
      <c r="C56" s="18">
        <f>0*25000</f>
        <v>0</v>
      </c>
      <c r="E56" s="16" t="s">
        <v>11</v>
      </c>
      <c r="F56" s="18">
        <f>0*25000</f>
        <v>0</v>
      </c>
      <c r="H56" s="16" t="s">
        <v>11</v>
      </c>
      <c r="I56" s="18">
        <f>0*25000</f>
        <v>0</v>
      </c>
    </row>
    <row r="57" spans="1:9" x14ac:dyDescent="0.65">
      <c r="B57" s="16" t="s">
        <v>0</v>
      </c>
      <c r="C57" s="18">
        <v>20</v>
      </c>
      <c r="E57" s="16" t="s">
        <v>0</v>
      </c>
      <c r="F57" s="18">
        <v>20</v>
      </c>
      <c r="H57" s="16" t="s">
        <v>0</v>
      </c>
      <c r="I57" s="18">
        <v>20</v>
      </c>
    </row>
    <row r="58" spans="1:9" x14ac:dyDescent="0.65">
      <c r="B58" s="16" t="s">
        <v>1</v>
      </c>
      <c r="C58" s="18">
        <v>300</v>
      </c>
      <c r="E58" s="16" t="s">
        <v>1</v>
      </c>
      <c r="F58" s="18">
        <v>300</v>
      </c>
      <c r="H58" s="16" t="s">
        <v>1</v>
      </c>
      <c r="I58" s="18">
        <v>300</v>
      </c>
    </row>
    <row r="59" spans="1:9" x14ac:dyDescent="0.65">
      <c r="B59" s="16" t="s">
        <v>3</v>
      </c>
      <c r="C59" s="18">
        <f>0.5*3500</f>
        <v>1750</v>
      </c>
      <c r="E59" s="16" t="s">
        <v>3</v>
      </c>
      <c r="F59" s="18">
        <f>0.25*3500</f>
        <v>875</v>
      </c>
      <c r="H59" s="16" t="s">
        <v>3</v>
      </c>
      <c r="I59" s="18">
        <f>0.125*3500</f>
        <v>437.5</v>
      </c>
    </row>
    <row r="60" spans="1:9" ht="15.5" x14ac:dyDescent="0.7">
      <c r="B60" s="16" t="s">
        <v>2</v>
      </c>
      <c r="C60" s="19">
        <v>30</v>
      </c>
      <c r="E60" s="16" t="s">
        <v>2</v>
      </c>
      <c r="F60" s="19">
        <v>15</v>
      </c>
      <c r="H60" s="16" t="s">
        <v>2</v>
      </c>
      <c r="I60" s="19">
        <v>10</v>
      </c>
    </row>
    <row r="61" spans="1:9" ht="15.5" x14ac:dyDescent="0.7">
      <c r="B61" s="16" t="s">
        <v>12</v>
      </c>
      <c r="C61" s="19">
        <f>C60*25</f>
        <v>750</v>
      </c>
      <c r="E61" s="16" t="s">
        <v>12</v>
      </c>
      <c r="F61" s="19">
        <f>F60*25</f>
        <v>375</v>
      </c>
      <c r="H61" s="16" t="s">
        <v>12</v>
      </c>
      <c r="I61" s="19">
        <f>I60*25</f>
        <v>250</v>
      </c>
    </row>
    <row r="62" spans="1:9" x14ac:dyDescent="0.65">
      <c r="B62" s="16" t="s">
        <v>4</v>
      </c>
      <c r="C62" s="18">
        <f>C61*C58</f>
        <v>225000</v>
      </c>
      <c r="E62" s="16" t="s">
        <v>4</v>
      </c>
      <c r="F62" s="18">
        <f>F61*F58</f>
        <v>112500</v>
      </c>
      <c r="H62" s="16" t="s">
        <v>4</v>
      </c>
      <c r="I62" s="18">
        <f>I61*I58</f>
        <v>75000</v>
      </c>
    </row>
    <row r="63" spans="1:9" x14ac:dyDescent="0.65">
      <c r="B63" s="16" t="s">
        <v>14</v>
      </c>
      <c r="C63" s="18">
        <f>C61*(C58-C57)-C59</f>
        <v>208250</v>
      </c>
      <c r="E63" s="16" t="s">
        <v>14</v>
      </c>
      <c r="F63" s="18">
        <f>F61*(F58-F57)-F59</f>
        <v>104125</v>
      </c>
      <c r="H63" s="16" t="s">
        <v>14</v>
      </c>
      <c r="I63" s="18">
        <f>I61*(I58-I57)-I59</f>
        <v>69562.5</v>
      </c>
    </row>
    <row r="64" spans="1:9" x14ac:dyDescent="0.65">
      <c r="B64" s="20" t="s">
        <v>13</v>
      </c>
      <c r="C64" s="21">
        <f>-C62*0.2</f>
        <v>-45000</v>
      </c>
      <c r="E64" s="20" t="s">
        <v>13</v>
      </c>
      <c r="F64" s="21">
        <f>-F62*0.2</f>
        <v>-22500</v>
      </c>
      <c r="H64" s="20" t="s">
        <v>13</v>
      </c>
      <c r="I64" s="21">
        <f>-I62*0.2</f>
        <v>-15000</v>
      </c>
    </row>
    <row r="65" spans="2:9" x14ac:dyDescent="0.65">
      <c r="B65" s="20" t="s">
        <v>27</v>
      </c>
      <c r="C65" s="21">
        <f>-C62*0.06</f>
        <v>-13500</v>
      </c>
      <c r="E65" s="20" t="s">
        <v>27</v>
      </c>
      <c r="F65" s="21">
        <f>-F62*0.06</f>
        <v>-6750</v>
      </c>
      <c r="H65" s="20" t="s">
        <v>27</v>
      </c>
      <c r="I65" s="21">
        <f>-I62*0.06</f>
        <v>-4500</v>
      </c>
    </row>
    <row r="66" spans="2:9" ht="14.5" thickBot="1" x14ac:dyDescent="0.7">
      <c r="B66" s="22" t="s">
        <v>22</v>
      </c>
      <c r="C66" s="23">
        <f>C63+C64-C59+C65</f>
        <v>148000</v>
      </c>
      <c r="E66" s="22" t="s">
        <v>22</v>
      </c>
      <c r="F66" s="23">
        <f>F63+F64-F59+F65</f>
        <v>74000</v>
      </c>
      <c r="H66" s="22" t="s">
        <v>22</v>
      </c>
      <c r="I66" s="23">
        <f>I63+I64-I59+I65</f>
        <v>49625</v>
      </c>
    </row>
    <row r="67" spans="2:9" ht="29" thickBot="1" x14ac:dyDescent="0.75">
      <c r="B67" s="12" t="s">
        <v>18</v>
      </c>
      <c r="C67" s="13">
        <f>(C54+C55+C56)/C66</f>
        <v>5.0898310810810807</v>
      </c>
      <c r="E67" s="12" t="s">
        <v>18</v>
      </c>
      <c r="F67" s="13">
        <f>(F54+F55+F56)/F66</f>
        <v>10.179662162162161</v>
      </c>
      <c r="H67" s="12" t="s">
        <v>18</v>
      </c>
      <c r="I67" s="13">
        <f>(I54+I55+I56)/I66</f>
        <v>15.179748110831234</v>
      </c>
    </row>
  </sheetData>
  <pageMargins left="0" right="0" top="0" bottom="0" header="0" footer="0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6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Tizik</dc:creator>
  <cp:lastModifiedBy>tlv</cp:lastModifiedBy>
  <cp:lastPrinted>2013-08-07T04:59:47Z</cp:lastPrinted>
  <dcterms:created xsi:type="dcterms:W3CDTF">2013-06-30T05:49:40Z</dcterms:created>
  <dcterms:modified xsi:type="dcterms:W3CDTF">2016-09-06T08:43:52Z</dcterms:modified>
</cp:coreProperties>
</file>